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Ark1" sheetId="1" r:id="rId1"/>
    <sheet name="Oversigt med 0,5% besp." sheetId="2" r:id="rId2"/>
  </sheets>
  <calcPr calcId="152511"/>
</workbook>
</file>

<file path=xl/calcChain.xml><?xml version="1.0" encoding="utf-8"?>
<calcChain xmlns="http://schemas.openxmlformats.org/spreadsheetml/2006/main">
  <c r="F13" i="2" l="1"/>
  <c r="F52" i="2"/>
  <c r="H52" i="2"/>
  <c r="E52" i="2"/>
  <c r="F49" i="2"/>
  <c r="H49" i="2"/>
  <c r="E49" i="2"/>
  <c r="F33" i="2"/>
  <c r="E33" i="2"/>
  <c r="F25" i="2"/>
  <c r="E25" i="2"/>
  <c r="F8" i="2"/>
  <c r="G8" i="2"/>
  <c r="H8" i="2"/>
  <c r="E8" i="2"/>
  <c r="F22" i="2"/>
  <c r="G22" i="2"/>
  <c r="E22" i="2"/>
  <c r="E19" i="2"/>
  <c r="E11" i="2"/>
  <c r="E55" i="2" l="1"/>
  <c r="G19" i="2"/>
  <c r="G55" i="2"/>
  <c r="F19" i="2" l="1"/>
  <c r="F11" i="2"/>
  <c r="F55" i="2" s="1"/>
  <c r="E9" i="1"/>
  <c r="E11" i="1"/>
  <c r="E10" i="1"/>
  <c r="E16" i="1"/>
  <c r="E22" i="1"/>
  <c r="F27" i="1"/>
  <c r="E17" i="1"/>
  <c r="F14" i="1" l="1"/>
  <c r="F22" i="1"/>
  <c r="F24" i="1"/>
  <c r="F23" i="1"/>
  <c r="F21" i="1"/>
  <c r="F20" i="1"/>
  <c r="F19" i="1"/>
  <c r="F18" i="1"/>
  <c r="F17" i="1"/>
  <c r="F10" i="1"/>
  <c r="F11" i="1"/>
  <c r="F9" i="1"/>
  <c r="F8" i="1" l="1"/>
  <c r="F16" i="1"/>
  <c r="E14" i="1"/>
  <c r="E31" i="1"/>
  <c r="E8" i="1" l="1"/>
  <c r="E29" i="1" s="1"/>
  <c r="E33" i="1" s="1"/>
  <c r="F33" i="1" l="1"/>
</calcChain>
</file>

<file path=xl/sharedStrings.xml><?xml version="1.0" encoding="utf-8"?>
<sst xmlns="http://schemas.openxmlformats.org/spreadsheetml/2006/main" count="67" uniqueCount="60">
  <si>
    <t>Opr. Budget 2018</t>
  </si>
  <si>
    <t>Skoleområde</t>
  </si>
  <si>
    <t>Dagtilbud</t>
  </si>
  <si>
    <t>Børn og Familie</t>
  </si>
  <si>
    <t>Acadre Sag. 18/2855   Dok: 43632/18</t>
  </si>
  <si>
    <t>Vedtaget budget i alt</t>
  </si>
  <si>
    <t>Folkeskolen m.m.</t>
  </si>
  <si>
    <t>Ungdomsuddannelser</t>
  </si>
  <si>
    <t>Folkeoplysning og fritidsaktiviteter m.v.</t>
  </si>
  <si>
    <t>Dagtilbud m.v. til børn og unge</t>
  </si>
  <si>
    <t>Folkeskolen (Psykologerne, fys-ergo)</t>
  </si>
  <si>
    <t>Folkeoplysning (brugerpanelet)</t>
  </si>
  <si>
    <t>Sundhedsområdet</t>
  </si>
  <si>
    <t>Central refusionordning</t>
  </si>
  <si>
    <t>Tilbud til voksne med særlige behov</t>
  </si>
  <si>
    <t>Kontante ydelser</t>
  </si>
  <si>
    <t>Tippen</t>
  </si>
  <si>
    <t>Tilbud til børn og unge med særlige behov</t>
  </si>
  <si>
    <t>Ungdomsuddannelser (STU)</t>
  </si>
  <si>
    <t>Jobcentret</t>
  </si>
  <si>
    <t>Ungdommens Uddannelsesvejledning</t>
  </si>
  <si>
    <t>Omprioriteringsbidrag budget 2019</t>
  </si>
  <si>
    <t>Omprioriteringsbidrag</t>
  </si>
  <si>
    <t>0,5% effektivisering fra 1.1.2019</t>
  </si>
  <si>
    <t>Faste ejendomme</t>
  </si>
  <si>
    <t>Ældreboliger</t>
  </si>
  <si>
    <t>Sundhedsudgifter</t>
  </si>
  <si>
    <t>Aktivitetsbestemt medfinansiering af sundhedsvæsenet</t>
  </si>
  <si>
    <t>Genoptræning og vedligeholdelsestræning</t>
  </si>
  <si>
    <t>Vederlagsfri Fysioterapi</t>
  </si>
  <si>
    <t>Kommunal tandpleje (omsorgs- og specialtandpleje)</t>
  </si>
  <si>
    <t>Sundhedsfremme og forebyggelse</t>
  </si>
  <si>
    <t>Andre sundhedsudgifter</t>
  </si>
  <si>
    <t>Centrale refusionsordning</t>
  </si>
  <si>
    <t>Refusion i f.m. særligt dyre enkeltsager</t>
  </si>
  <si>
    <t>Forebyggende foranstaltninger for børn og unge</t>
  </si>
  <si>
    <t>Tilbud til ældre</t>
  </si>
  <si>
    <t>Plejecentre mm</t>
  </si>
  <si>
    <t>Hjemmesygepleje</t>
  </si>
  <si>
    <t>Forebyggende indsats samt aflastning</t>
  </si>
  <si>
    <t>Hjælpemidler, forbrugsgoder og boligindretning</t>
  </si>
  <si>
    <t>Plejevederlags og hjælp til sygeplejeart. ved pasning af døende i eget hjem</t>
  </si>
  <si>
    <t>Hjemmepleje for borgere u/67 år</t>
  </si>
  <si>
    <t>Personlig støtte og pasning af personer med handicap</t>
  </si>
  <si>
    <t>Rådgivning og rådgivningsinstitutioner</t>
  </si>
  <si>
    <t>Hjælpemidler, forbrugsgoder og boligindretning u/67 år</t>
  </si>
  <si>
    <t>Botilbud for personer med særlige sociale problemer</t>
  </si>
  <si>
    <t>Alkoholbehandling og behandlingshjem</t>
  </si>
  <si>
    <t>Behandling af stofmisbrugere</t>
  </si>
  <si>
    <t>Botilbud til længerevarende ophold</t>
  </si>
  <si>
    <t>Botilbudslignende tilbud</t>
  </si>
  <si>
    <t>Botilbud til midlertidigt ophold</t>
  </si>
  <si>
    <t>Kontaktpersoner og ledsagerordning</t>
  </si>
  <si>
    <t>Særlige pladser på psykiatrisk afdeling</t>
  </si>
  <si>
    <t>Beskyttet beskæftigelse</t>
  </si>
  <si>
    <t>Aktivitets- og samværstilbud</t>
  </si>
  <si>
    <t>Støtte til frivilligt socialt arbejde og øvrige sociale formål</t>
  </si>
  <si>
    <t>Støtte til frivilligt socialt arbejde</t>
  </si>
  <si>
    <t>Budget i alt</t>
  </si>
  <si>
    <t>Hjemmehjælp for borgere o/67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</si>
</sst>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7222"/>
        <bgColor indexed="64"/>
      </patternFill>
    </fill>
    <fill>
      <patternFill patternType="solid">
        <fgColor rgb="FF02365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02365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2365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1" xfId="1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3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3" fontId="1" fillId="0" borderId="0" xfId="1" applyNumberFormat="1" applyFont="1" applyBorder="1"/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3" fontId="0" fillId="0" borderId="0" xfId="0" applyNumberFormat="1" applyFill="1" applyBorder="1"/>
    <xf numFmtId="0" fontId="0" fillId="2" borderId="3" xfId="0" applyFill="1" applyBorder="1"/>
    <xf numFmtId="0" fontId="0" fillId="2" borderId="7" xfId="0" applyFill="1" applyBorder="1"/>
    <xf numFmtId="0" fontId="0" fillId="3" borderId="7" xfId="0" applyFill="1" applyBorder="1"/>
    <xf numFmtId="3" fontId="2" fillId="0" borderId="8" xfId="0" applyNumberFormat="1" applyFont="1" applyBorder="1"/>
    <xf numFmtId="3" fontId="0" fillId="0" borderId="0" xfId="1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/>
    <xf numFmtId="165" fontId="2" fillId="0" borderId="0" xfId="1" applyNumberFormat="1" applyFont="1"/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115" zoomScaleNormal="115" workbookViewId="0"/>
  </sheetViews>
  <sheetFormatPr defaultRowHeight="14.5" x14ac:dyDescent="0.35"/>
  <cols>
    <col min="1" max="1" width="0.7265625" customWidth="1"/>
    <col min="2" max="2" width="1.453125" customWidth="1"/>
    <col min="3" max="3" width="2.81640625" customWidth="1"/>
    <col min="4" max="4" width="38.54296875" customWidth="1"/>
    <col min="5" max="6" width="21.453125" customWidth="1"/>
    <col min="7" max="7" width="1.453125" customWidth="1"/>
    <col min="9" max="9" width="15.26953125" customWidth="1"/>
    <col min="11" max="11" width="11.1796875" bestFit="1" customWidth="1"/>
  </cols>
  <sheetData>
    <row r="1" spans="1:9" ht="3.75" customHeight="1" thickBot="1" x14ac:dyDescent="0.4"/>
    <row r="2" spans="1:9" x14ac:dyDescent="0.35">
      <c r="A2" s="16"/>
      <c r="B2" s="17"/>
      <c r="C2" s="47" t="s">
        <v>21</v>
      </c>
      <c r="D2" s="47"/>
      <c r="E2" s="47"/>
      <c r="F2" s="47"/>
      <c r="G2" s="18"/>
    </row>
    <row r="3" spans="1:9" x14ac:dyDescent="0.35">
      <c r="A3" s="19"/>
      <c r="B3" s="2"/>
      <c r="C3" s="48"/>
      <c r="D3" s="48"/>
      <c r="E3" s="48"/>
      <c r="F3" s="48"/>
      <c r="G3" s="20"/>
    </row>
    <row r="4" spans="1:9" x14ac:dyDescent="0.35">
      <c r="A4" s="19"/>
      <c r="B4" s="2"/>
      <c r="C4" s="48"/>
      <c r="D4" s="48"/>
      <c r="E4" s="48"/>
      <c r="F4" s="48"/>
      <c r="G4" s="20"/>
      <c r="I4" s="1"/>
    </row>
    <row r="5" spans="1:9" x14ac:dyDescent="0.35">
      <c r="A5" s="19"/>
      <c r="B5" s="3"/>
      <c r="C5" s="49" t="s">
        <v>4</v>
      </c>
      <c r="D5" s="49"/>
      <c r="E5" s="49"/>
      <c r="F5" s="49"/>
      <c r="G5" s="21"/>
    </row>
    <row r="6" spans="1:9" x14ac:dyDescent="0.35">
      <c r="A6" s="19"/>
      <c r="B6" s="4"/>
      <c r="C6" s="5"/>
      <c r="D6" s="5"/>
      <c r="E6" s="28" t="s">
        <v>0</v>
      </c>
      <c r="F6" s="28" t="s">
        <v>22</v>
      </c>
      <c r="G6" s="22"/>
    </row>
    <row r="7" spans="1:9" x14ac:dyDescent="0.35">
      <c r="A7" s="19"/>
      <c r="B7" s="4"/>
      <c r="C7" s="5"/>
      <c r="D7" s="5"/>
      <c r="E7" s="5"/>
      <c r="F7" s="5"/>
      <c r="G7" s="22"/>
    </row>
    <row r="8" spans="1:9" ht="15.5" x14ac:dyDescent="0.35">
      <c r="A8" s="19"/>
      <c r="B8" s="4"/>
      <c r="C8" s="46" t="s">
        <v>1</v>
      </c>
      <c r="D8" s="46"/>
      <c r="E8" s="8">
        <f>SUM(E9:E11)</f>
        <v>516741170</v>
      </c>
      <c r="F8" s="8">
        <f>SUM(F9:F11)+815</f>
        <v>5209565.9936000006</v>
      </c>
      <c r="G8" s="22"/>
    </row>
    <row r="9" spans="1:9" x14ac:dyDescent="0.35">
      <c r="A9" s="19"/>
      <c r="B9" s="4"/>
      <c r="C9" s="5"/>
      <c r="D9" s="5" t="s">
        <v>6</v>
      </c>
      <c r="E9" s="7">
        <f>501819840-E17-E27+4980260-6710160</f>
        <v>487207050</v>
      </c>
      <c r="F9" s="6">
        <f>E9*1.008%</f>
        <v>4911047.0640000002</v>
      </c>
      <c r="G9" s="22"/>
    </row>
    <row r="10" spans="1:9" x14ac:dyDescent="0.35">
      <c r="A10" s="19"/>
      <c r="B10" s="4"/>
      <c r="C10" s="5"/>
      <c r="D10" s="5" t="s">
        <v>7</v>
      </c>
      <c r="E10" s="7">
        <f>17923160-E18</f>
        <v>13991850</v>
      </c>
      <c r="F10" s="6">
        <f t="shared" ref="F10:F11" si="0">E10*1.008%</f>
        <v>141037.848</v>
      </c>
      <c r="G10" s="22"/>
    </row>
    <row r="11" spans="1:9" x14ac:dyDescent="0.35">
      <c r="A11" s="19"/>
      <c r="B11" s="4"/>
      <c r="C11" s="5"/>
      <c r="D11" s="5" t="s">
        <v>8</v>
      </c>
      <c r="E11" s="7">
        <f>-E19+15567200</f>
        <v>15542270</v>
      </c>
      <c r="F11" s="6">
        <f t="shared" si="0"/>
        <v>156666.0816</v>
      </c>
      <c r="G11" s="22"/>
    </row>
    <row r="12" spans="1:9" x14ac:dyDescent="0.35">
      <c r="A12" s="19"/>
      <c r="B12" s="4"/>
      <c r="C12" s="5"/>
      <c r="D12" s="5"/>
      <c r="E12" s="7"/>
      <c r="F12" s="6"/>
      <c r="G12" s="22"/>
    </row>
    <row r="13" spans="1:9" ht="15.5" x14ac:dyDescent="0.35">
      <c r="A13" s="19"/>
      <c r="B13" s="4"/>
      <c r="C13" s="46" t="s">
        <v>2</v>
      </c>
      <c r="D13" s="46"/>
      <c r="E13" s="7"/>
      <c r="F13" s="6"/>
      <c r="G13" s="22"/>
    </row>
    <row r="14" spans="1:9" x14ac:dyDescent="0.35">
      <c r="A14" s="19"/>
      <c r="B14" s="4"/>
      <c r="C14" s="5"/>
      <c r="D14" s="5" t="s">
        <v>9</v>
      </c>
      <c r="E14" s="8">
        <f>187324090+4281110</f>
        <v>191605200</v>
      </c>
      <c r="F14" s="9">
        <f>E14*1.008%+300</f>
        <v>1931680.416</v>
      </c>
      <c r="G14" s="22"/>
    </row>
    <row r="15" spans="1:9" x14ac:dyDescent="0.35">
      <c r="A15" s="19"/>
      <c r="B15" s="4"/>
      <c r="C15" s="5"/>
      <c r="D15" s="5"/>
      <c r="E15" s="7"/>
      <c r="F15" s="6"/>
      <c r="G15" s="22"/>
    </row>
    <row r="16" spans="1:9" ht="15.5" x14ac:dyDescent="0.35">
      <c r="A16" s="19"/>
      <c r="B16" s="4"/>
      <c r="C16" s="46" t="s">
        <v>3</v>
      </c>
      <c r="D16" s="46"/>
      <c r="E16" s="8">
        <f>SUM(E17:E24)</f>
        <v>164983420</v>
      </c>
      <c r="F16" s="8">
        <f>SUM(F17:F24)</f>
        <v>1663532.8736</v>
      </c>
      <c r="G16" s="22"/>
      <c r="I16" s="15"/>
    </row>
    <row r="17" spans="1:11" ht="15.5" x14ac:dyDescent="0.35">
      <c r="A17" s="19"/>
      <c r="B17" s="4"/>
      <c r="C17" s="11"/>
      <c r="D17" s="12" t="s">
        <v>10</v>
      </c>
      <c r="E17" s="13">
        <f>7404770</f>
        <v>7404770</v>
      </c>
      <c r="F17" s="6">
        <f t="shared" ref="F17:F24" si="1">E17*1.008%</f>
        <v>74640.081600000005</v>
      </c>
      <c r="G17" s="22"/>
    </row>
    <row r="18" spans="1:11" ht="15.5" x14ac:dyDescent="0.35">
      <c r="A18" s="19"/>
      <c r="B18" s="4"/>
      <c r="C18" s="11"/>
      <c r="D18" s="12" t="s">
        <v>18</v>
      </c>
      <c r="E18" s="13">
        <v>3931310</v>
      </c>
      <c r="F18" s="6">
        <f t="shared" si="1"/>
        <v>39627.604800000001</v>
      </c>
      <c r="G18" s="22"/>
    </row>
    <row r="19" spans="1:11" ht="15.5" x14ac:dyDescent="0.35">
      <c r="A19" s="19"/>
      <c r="B19" s="4"/>
      <c r="C19" s="11"/>
      <c r="D19" s="12" t="s">
        <v>11</v>
      </c>
      <c r="E19" s="13">
        <v>24930</v>
      </c>
      <c r="F19" s="6">
        <f t="shared" si="1"/>
        <v>251.29440000000002</v>
      </c>
      <c r="G19" s="22"/>
      <c r="I19" s="15"/>
    </row>
    <row r="20" spans="1:11" x14ac:dyDescent="0.35">
      <c r="A20" s="19"/>
      <c r="B20" s="4"/>
      <c r="C20" s="5"/>
      <c r="D20" s="5" t="s">
        <v>12</v>
      </c>
      <c r="E20" s="7">
        <v>25956160</v>
      </c>
      <c r="F20" s="6">
        <f t="shared" si="1"/>
        <v>261638.09280000001</v>
      </c>
      <c r="G20" s="22"/>
    </row>
    <row r="21" spans="1:11" x14ac:dyDescent="0.35">
      <c r="A21" s="19"/>
      <c r="B21" s="4"/>
      <c r="C21" s="5"/>
      <c r="D21" s="5" t="s">
        <v>13</v>
      </c>
      <c r="E21" s="7">
        <v>-3229990</v>
      </c>
      <c r="F21" s="6">
        <f t="shared" si="1"/>
        <v>-32558.299200000001</v>
      </c>
      <c r="G21" s="22"/>
    </row>
    <row r="22" spans="1:11" x14ac:dyDescent="0.35">
      <c r="A22" s="19"/>
      <c r="B22" s="4"/>
      <c r="C22" s="5"/>
      <c r="D22" s="5" t="s">
        <v>17</v>
      </c>
      <c r="E22" s="7">
        <f>628620+129354940-4281110-120</f>
        <v>125702330</v>
      </c>
      <c r="F22" s="6">
        <f>E22*1.008%+500</f>
        <v>1267579.4864000001</v>
      </c>
      <c r="G22" s="22"/>
    </row>
    <row r="23" spans="1:11" x14ac:dyDescent="0.35">
      <c r="A23" s="19"/>
      <c r="B23" s="4"/>
      <c r="C23" s="5"/>
      <c r="D23" s="5" t="s">
        <v>14</v>
      </c>
      <c r="E23" s="7">
        <v>394860</v>
      </c>
      <c r="F23" s="6">
        <f t="shared" si="1"/>
        <v>3980.1888000000004</v>
      </c>
      <c r="G23" s="22"/>
    </row>
    <row r="24" spans="1:11" x14ac:dyDescent="0.35">
      <c r="A24" s="19"/>
      <c r="B24" s="4"/>
      <c r="C24" s="5"/>
      <c r="D24" s="5" t="s">
        <v>15</v>
      </c>
      <c r="E24" s="7">
        <v>4799050</v>
      </c>
      <c r="F24" s="6">
        <f t="shared" si="1"/>
        <v>48374.423999999999</v>
      </c>
      <c r="G24" s="22"/>
    </row>
    <row r="25" spans="1:11" x14ac:dyDescent="0.35">
      <c r="A25" s="19"/>
      <c r="B25" s="4"/>
      <c r="C25" s="5"/>
      <c r="D25" s="5"/>
      <c r="E25" s="7"/>
      <c r="F25" s="6"/>
      <c r="G25" s="22"/>
    </row>
    <row r="26" spans="1:11" ht="15.5" x14ac:dyDescent="0.35">
      <c r="A26" s="19"/>
      <c r="B26" s="4"/>
      <c r="C26" s="46" t="s">
        <v>19</v>
      </c>
      <c r="D26" s="46"/>
      <c r="E26" s="7"/>
      <c r="F26" s="6"/>
      <c r="G26" s="22"/>
      <c r="K26" s="15"/>
    </row>
    <row r="27" spans="1:11" x14ac:dyDescent="0.35">
      <c r="A27" s="19"/>
      <c r="B27" s="4"/>
      <c r="C27" s="5"/>
      <c r="D27" s="5" t="s">
        <v>20</v>
      </c>
      <c r="E27" s="8">
        <v>5478120</v>
      </c>
      <c r="F27" s="9">
        <f>E27*1.008%+300</f>
        <v>55519.4496</v>
      </c>
      <c r="G27" s="22"/>
    </row>
    <row r="28" spans="1:11" ht="15" thickBot="1" x14ac:dyDescent="0.4">
      <c r="A28" s="19"/>
      <c r="B28" s="4"/>
      <c r="C28" s="5"/>
      <c r="D28" s="5"/>
      <c r="E28" s="5"/>
      <c r="F28" s="5"/>
      <c r="G28" s="22"/>
    </row>
    <row r="29" spans="1:11" ht="15" thickTop="1" x14ac:dyDescent="0.35">
      <c r="A29" s="19"/>
      <c r="B29" s="4"/>
      <c r="C29" s="5"/>
      <c r="D29" s="5"/>
      <c r="E29" s="10">
        <f>+E8+E14+E16+E27</f>
        <v>878807910</v>
      </c>
      <c r="F29" s="10">
        <v>8860000</v>
      </c>
      <c r="G29" s="22"/>
      <c r="I29" s="15"/>
    </row>
    <row r="30" spans="1:11" x14ac:dyDescent="0.35">
      <c r="A30" s="19"/>
      <c r="B30" s="4"/>
      <c r="C30" s="5"/>
      <c r="D30" s="5"/>
      <c r="E30" s="9"/>
      <c r="F30" s="9"/>
      <c r="G30" s="22"/>
    </row>
    <row r="31" spans="1:11" x14ac:dyDescent="0.35">
      <c r="A31" s="19"/>
      <c r="B31" s="4"/>
      <c r="C31" s="5"/>
      <c r="D31" s="14" t="s">
        <v>16</v>
      </c>
      <c r="E31" s="7">
        <f>-676870+1729900+10400+37850</f>
        <v>1101280</v>
      </c>
      <c r="F31" s="6">
        <v>0</v>
      </c>
      <c r="G31" s="22"/>
    </row>
    <row r="32" spans="1:11" x14ac:dyDescent="0.35">
      <c r="A32" s="19"/>
      <c r="B32" s="4"/>
      <c r="C32" s="5"/>
      <c r="D32" s="5"/>
      <c r="E32" s="5"/>
      <c r="F32" s="5"/>
      <c r="G32" s="22"/>
    </row>
    <row r="33" spans="1:7" ht="15" thickBot="1" x14ac:dyDescent="0.4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8860000</v>
      </c>
      <c r="G33" s="27"/>
    </row>
    <row r="34" spans="1:7" x14ac:dyDescent="0.35">
      <c r="E34" s="15"/>
    </row>
  </sheetData>
  <mergeCells count="6">
    <mergeCell ref="C26:D26"/>
    <mergeCell ref="C2:F4"/>
    <mergeCell ref="C5:F5"/>
    <mergeCell ref="C16:D16"/>
    <mergeCell ref="C13:D13"/>
    <mergeCell ref="C8:D8"/>
  </mergeCells>
  <pageMargins left="3.937007874015748E-2" right="3.937007874015748E-2" top="0.31496062992125984" bottom="0.31496062992125984" header="0.31496062992125984" footer="0.31496062992125984"/>
  <pageSetup paperSize="9" fitToHeight="0" orientation="portrait" r:id="rId1"/>
  <headerFooter>
    <oddFooter>&amp;R19. marts 2018.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15" zoomScaleNormal="115" workbookViewId="0">
      <selection activeCell="C2" sqref="C2:G4"/>
    </sheetView>
  </sheetViews>
  <sheetFormatPr defaultRowHeight="14.5" x14ac:dyDescent="0.35"/>
  <cols>
    <col min="1" max="1" width="0.7265625" customWidth="1"/>
    <col min="2" max="2" width="1.453125" customWidth="1"/>
    <col min="3" max="3" width="2.81640625" customWidth="1"/>
    <col min="4" max="4" width="49.453125" customWidth="1"/>
    <col min="5" max="7" width="21.453125" customWidth="1"/>
    <col min="8" max="8" width="1.453125" customWidth="1"/>
    <col min="10" max="10" width="15.26953125" style="43" customWidth="1"/>
    <col min="12" max="12" width="11.1796875" bestFit="1" customWidth="1"/>
  </cols>
  <sheetData>
    <row r="1" spans="1:10" ht="3.75" customHeight="1" thickBot="1" x14ac:dyDescent="0.4"/>
    <row r="2" spans="1:10" x14ac:dyDescent="0.35">
      <c r="A2" s="16"/>
      <c r="B2" s="38"/>
      <c r="C2" s="47" t="s">
        <v>21</v>
      </c>
      <c r="D2" s="47"/>
      <c r="E2" s="47"/>
      <c r="F2" s="47"/>
      <c r="G2" s="47"/>
      <c r="H2" s="18"/>
    </row>
    <row r="3" spans="1:10" x14ac:dyDescent="0.35">
      <c r="A3" s="19"/>
      <c r="B3" s="39"/>
      <c r="C3" s="48"/>
      <c r="D3" s="48"/>
      <c r="E3" s="48"/>
      <c r="F3" s="48"/>
      <c r="G3" s="48"/>
      <c r="H3" s="20"/>
    </row>
    <row r="4" spans="1:10" x14ac:dyDescent="0.35">
      <c r="A4" s="19"/>
      <c r="B4" s="39"/>
      <c r="C4" s="48"/>
      <c r="D4" s="48"/>
      <c r="E4" s="48"/>
      <c r="F4" s="48"/>
      <c r="G4" s="48"/>
      <c r="H4" s="20"/>
      <c r="J4" s="44"/>
    </row>
    <row r="5" spans="1:10" x14ac:dyDescent="0.35">
      <c r="A5" s="19"/>
      <c r="B5" s="40"/>
      <c r="C5" s="49"/>
      <c r="D5" s="49"/>
      <c r="E5" s="49"/>
      <c r="F5" s="49"/>
      <c r="G5" s="49"/>
      <c r="H5" s="21"/>
    </row>
    <row r="6" spans="1:10" ht="29" x14ac:dyDescent="0.35">
      <c r="A6" s="19"/>
      <c r="B6" s="19"/>
      <c r="C6" s="5"/>
      <c r="D6" s="5"/>
      <c r="E6" s="28" t="s">
        <v>0</v>
      </c>
      <c r="F6" s="29" t="s">
        <v>23</v>
      </c>
      <c r="G6" s="28" t="s">
        <v>22</v>
      </c>
      <c r="H6" s="22"/>
    </row>
    <row r="7" spans="1:10" x14ac:dyDescent="0.35">
      <c r="A7" s="19"/>
      <c r="B7" s="19"/>
      <c r="C7" s="5"/>
      <c r="D7" s="5"/>
      <c r="E7" s="5"/>
      <c r="F7" s="5"/>
      <c r="G7" s="5"/>
      <c r="H7" s="22"/>
    </row>
    <row r="8" spans="1:10" ht="15.5" x14ac:dyDescent="0.35">
      <c r="A8" s="19"/>
      <c r="B8" s="19"/>
      <c r="C8" s="46" t="s">
        <v>24</v>
      </c>
      <c r="D8" s="46"/>
      <c r="E8" s="8">
        <f>SUM(E9)</f>
        <v>-14820676</v>
      </c>
      <c r="F8" s="8">
        <f t="shared" ref="F8:H8" si="0">SUM(F9)</f>
        <v>0</v>
      </c>
      <c r="G8" s="8">
        <f t="shared" si="0"/>
        <v>0</v>
      </c>
      <c r="H8" s="41">
        <f t="shared" si="0"/>
        <v>0</v>
      </c>
    </row>
    <row r="9" spans="1:10" x14ac:dyDescent="0.35">
      <c r="A9" s="19"/>
      <c r="B9" s="19"/>
      <c r="C9" s="5"/>
      <c r="D9" s="5" t="s">
        <v>25</v>
      </c>
      <c r="E9" s="7">
        <v>-14820676</v>
      </c>
      <c r="F9" s="7">
        <v>0</v>
      </c>
      <c r="G9" s="6">
        <v>0</v>
      </c>
      <c r="H9" s="22"/>
    </row>
    <row r="10" spans="1:10" x14ac:dyDescent="0.35">
      <c r="A10" s="19"/>
      <c r="B10" s="19"/>
      <c r="C10" s="5"/>
      <c r="D10" s="5"/>
      <c r="E10" s="7"/>
      <c r="F10" s="7"/>
      <c r="G10" s="6"/>
      <c r="H10" s="22"/>
    </row>
    <row r="11" spans="1:10" x14ac:dyDescent="0.35">
      <c r="A11" s="19"/>
      <c r="B11" s="19"/>
      <c r="C11" s="31" t="s">
        <v>26</v>
      </c>
      <c r="D11" s="5"/>
      <c r="E11" s="8">
        <f>SUM(E12:E17)</f>
        <v>245420761</v>
      </c>
      <c r="F11" s="8">
        <f t="shared" ref="F11" si="1">SUM(F12:F17)</f>
        <v>-222951</v>
      </c>
      <c r="G11" s="8">
        <v>-480000</v>
      </c>
      <c r="H11" s="22"/>
    </row>
    <row r="12" spans="1:10" x14ac:dyDescent="0.35">
      <c r="A12" s="19"/>
      <c r="B12" s="19"/>
      <c r="C12" s="5"/>
      <c r="D12" s="5" t="s">
        <v>27</v>
      </c>
      <c r="E12" s="7">
        <v>199985000</v>
      </c>
      <c r="F12" s="7">
        <v>0</v>
      </c>
      <c r="G12" s="6">
        <v>0</v>
      </c>
      <c r="H12" s="22"/>
    </row>
    <row r="13" spans="1:10" x14ac:dyDescent="0.35">
      <c r="A13" s="19"/>
      <c r="B13" s="19"/>
      <c r="C13" s="5"/>
      <c r="D13" s="5" t="s">
        <v>28</v>
      </c>
      <c r="E13" s="7">
        <v>19184450</v>
      </c>
      <c r="F13" s="7">
        <f>-93094+63</f>
        <v>-93031</v>
      </c>
      <c r="G13" s="6">
        <v>0</v>
      </c>
      <c r="H13" s="22"/>
    </row>
    <row r="14" spans="1:10" x14ac:dyDescent="0.35">
      <c r="A14" s="19"/>
      <c r="B14" s="19"/>
      <c r="C14" s="5"/>
      <c r="D14" s="14" t="s">
        <v>29</v>
      </c>
      <c r="E14" s="7">
        <v>11073780</v>
      </c>
      <c r="F14" s="7">
        <v>-53933</v>
      </c>
      <c r="G14" s="6">
        <v>0</v>
      </c>
      <c r="H14" s="22"/>
    </row>
    <row r="15" spans="1:10" x14ac:dyDescent="0.35">
      <c r="A15" s="19"/>
      <c r="B15" s="19"/>
      <c r="C15" s="5"/>
      <c r="D15" s="14" t="s">
        <v>30</v>
      </c>
      <c r="E15" s="7">
        <v>1113760</v>
      </c>
      <c r="F15" s="7">
        <v>-5420</v>
      </c>
      <c r="G15" s="6">
        <v>0</v>
      </c>
      <c r="H15" s="22"/>
    </row>
    <row r="16" spans="1:10" x14ac:dyDescent="0.35">
      <c r="A16" s="19"/>
      <c r="B16" s="19"/>
      <c r="C16" s="5"/>
      <c r="D16" s="14" t="s">
        <v>31</v>
      </c>
      <c r="E16" s="7">
        <v>10772741</v>
      </c>
      <c r="F16" s="7">
        <v>-54558</v>
      </c>
      <c r="G16" s="6">
        <v>0</v>
      </c>
      <c r="H16" s="22"/>
    </row>
    <row r="17" spans="1:8" x14ac:dyDescent="0.35">
      <c r="A17" s="19"/>
      <c r="B17" s="19"/>
      <c r="C17" s="5"/>
      <c r="D17" s="14" t="s">
        <v>32</v>
      </c>
      <c r="E17" s="7">
        <v>3291030</v>
      </c>
      <c r="F17" s="7">
        <v>-16009</v>
      </c>
      <c r="G17" s="6">
        <v>0</v>
      </c>
      <c r="H17" s="22"/>
    </row>
    <row r="18" spans="1:8" x14ac:dyDescent="0.35">
      <c r="A18" s="19"/>
      <c r="B18" s="19"/>
      <c r="C18" s="5"/>
      <c r="D18" s="5"/>
      <c r="E18" s="7"/>
      <c r="F18" s="7"/>
      <c r="G18" s="6"/>
      <c r="H18" s="22"/>
    </row>
    <row r="19" spans="1:8" ht="15.5" x14ac:dyDescent="0.35">
      <c r="A19" s="19"/>
      <c r="B19" s="19"/>
      <c r="C19" s="46" t="s">
        <v>33</v>
      </c>
      <c r="D19" s="46"/>
      <c r="E19" s="8">
        <f>SUM(E20)</f>
        <v>-4743010</v>
      </c>
      <c r="F19" s="8">
        <f t="shared" ref="F19:G19" si="2">SUM(F20)</f>
        <v>0</v>
      </c>
      <c r="G19" s="8">
        <f t="shared" si="2"/>
        <v>0</v>
      </c>
      <c r="H19" s="22"/>
    </row>
    <row r="20" spans="1:8" x14ac:dyDescent="0.35">
      <c r="A20" s="19"/>
      <c r="B20" s="19"/>
      <c r="C20" s="5"/>
      <c r="D20" s="5" t="s">
        <v>34</v>
      </c>
      <c r="E20" s="13">
        <v>-4743010</v>
      </c>
      <c r="F20" s="13">
        <v>0</v>
      </c>
      <c r="G20" s="32">
        <v>0</v>
      </c>
      <c r="H20" s="22"/>
    </row>
    <row r="21" spans="1:8" x14ac:dyDescent="0.35">
      <c r="A21" s="19"/>
      <c r="B21" s="19"/>
      <c r="C21" s="5"/>
      <c r="D21" s="5"/>
      <c r="E21" s="7"/>
      <c r="F21" s="7"/>
      <c r="G21" s="6"/>
      <c r="H21" s="22"/>
    </row>
    <row r="22" spans="1:8" ht="15.5" x14ac:dyDescent="0.35">
      <c r="A22" s="19"/>
      <c r="B22" s="19"/>
      <c r="C22" s="46" t="s">
        <v>17</v>
      </c>
      <c r="D22" s="46"/>
      <c r="E22" s="8">
        <f>SUM(E23)</f>
        <v>-841019</v>
      </c>
      <c r="F22" s="8">
        <f t="shared" ref="F22:G22" si="3">SUM(F23)</f>
        <v>4168</v>
      </c>
      <c r="G22" s="8">
        <f t="shared" si="3"/>
        <v>0</v>
      </c>
      <c r="H22" s="22"/>
    </row>
    <row r="23" spans="1:8" ht="15.5" x14ac:dyDescent="0.35">
      <c r="A23" s="19"/>
      <c r="B23" s="19"/>
      <c r="C23" s="30"/>
      <c r="D23" s="12" t="s">
        <v>35</v>
      </c>
      <c r="E23" s="13">
        <v>-841019</v>
      </c>
      <c r="F23" s="7">
        <v>4168</v>
      </c>
      <c r="G23" s="6">
        <v>0</v>
      </c>
      <c r="H23" s="22"/>
    </row>
    <row r="24" spans="1:8" ht="15.5" x14ac:dyDescent="0.35">
      <c r="A24" s="19"/>
      <c r="B24" s="19"/>
      <c r="C24" s="30"/>
      <c r="D24" s="12"/>
      <c r="E24" s="13"/>
      <c r="F24" s="7"/>
      <c r="G24" s="6"/>
      <c r="H24" s="22"/>
    </row>
    <row r="25" spans="1:8" ht="15.5" x14ac:dyDescent="0.35">
      <c r="A25" s="19"/>
      <c r="B25" s="19"/>
      <c r="C25" s="46" t="s">
        <v>36</v>
      </c>
      <c r="D25" s="46"/>
      <c r="E25" s="8">
        <f>SUM(E26:E31)</f>
        <v>382929888</v>
      </c>
      <c r="F25" s="8">
        <f t="shared" ref="F25" si="4">SUM(F26:F31)</f>
        <v>-1857667</v>
      </c>
      <c r="G25" s="8">
        <v>-3875000</v>
      </c>
      <c r="H25" s="22"/>
    </row>
    <row r="26" spans="1:8" ht="15.5" x14ac:dyDescent="0.35">
      <c r="A26" s="19"/>
      <c r="B26" s="19"/>
      <c r="C26" s="30"/>
      <c r="D26" s="12" t="s">
        <v>59</v>
      </c>
      <c r="E26" s="13">
        <v>103594670</v>
      </c>
      <c r="F26" s="7">
        <v>-502241</v>
      </c>
      <c r="G26" s="6">
        <v>0</v>
      </c>
      <c r="H26" s="22"/>
    </row>
    <row r="27" spans="1:8" ht="15.5" x14ac:dyDescent="0.35">
      <c r="A27" s="19"/>
      <c r="B27" s="19"/>
      <c r="C27" s="30"/>
      <c r="D27" s="12" t="s">
        <v>37</v>
      </c>
      <c r="E27" s="13">
        <v>201420283</v>
      </c>
      <c r="F27" s="7">
        <v>-980748</v>
      </c>
      <c r="G27" s="6">
        <v>0</v>
      </c>
      <c r="H27" s="22"/>
    </row>
    <row r="28" spans="1:8" ht="15.5" x14ac:dyDescent="0.35">
      <c r="A28" s="19"/>
      <c r="B28" s="19"/>
      <c r="C28" s="30"/>
      <c r="D28" s="12" t="s">
        <v>38</v>
      </c>
      <c r="E28" s="13">
        <v>36548714</v>
      </c>
      <c r="F28" s="7">
        <v>-177156</v>
      </c>
      <c r="G28" s="6">
        <v>0</v>
      </c>
      <c r="H28" s="22"/>
    </row>
    <row r="29" spans="1:8" x14ac:dyDescent="0.35">
      <c r="A29" s="19"/>
      <c r="B29" s="19"/>
      <c r="C29" s="5"/>
      <c r="D29" s="5" t="s">
        <v>39</v>
      </c>
      <c r="E29" s="7">
        <v>19078869</v>
      </c>
      <c r="F29" s="7">
        <v>-89192</v>
      </c>
      <c r="G29" s="6">
        <v>0</v>
      </c>
      <c r="H29" s="22"/>
    </row>
    <row r="30" spans="1:8" x14ac:dyDescent="0.35">
      <c r="A30" s="19"/>
      <c r="B30" s="19"/>
      <c r="C30" s="5"/>
      <c r="D30" s="5" t="s">
        <v>40</v>
      </c>
      <c r="E30" s="7">
        <v>20366832</v>
      </c>
      <c r="F30" s="7">
        <v>-99001</v>
      </c>
      <c r="G30" s="6">
        <v>0</v>
      </c>
      <c r="H30" s="22"/>
    </row>
    <row r="31" spans="1:8" ht="29" x14ac:dyDescent="0.35">
      <c r="A31" s="19"/>
      <c r="B31" s="19"/>
      <c r="C31" s="5"/>
      <c r="D31" s="33" t="s">
        <v>41</v>
      </c>
      <c r="E31" s="7">
        <v>1920520</v>
      </c>
      <c r="F31" s="7">
        <v>-9329</v>
      </c>
      <c r="G31" s="6">
        <v>0</v>
      </c>
      <c r="H31" s="22"/>
    </row>
    <row r="32" spans="1:8" x14ac:dyDescent="0.35">
      <c r="A32" s="19"/>
      <c r="B32" s="19"/>
      <c r="C32" s="5"/>
      <c r="D32" s="5"/>
      <c r="E32" s="7"/>
      <c r="F32" s="7"/>
      <c r="G32" s="6"/>
      <c r="H32" s="22"/>
    </row>
    <row r="33" spans="1:10" s="36" customFormat="1" x14ac:dyDescent="0.35">
      <c r="A33" s="34"/>
      <c r="B33" s="34"/>
      <c r="C33" s="31" t="s">
        <v>14</v>
      </c>
      <c r="D33" s="31"/>
      <c r="E33" s="8">
        <f>SUM(E34:E47)</f>
        <v>235298451</v>
      </c>
      <c r="F33" s="8">
        <f t="shared" ref="F33" si="5">SUM(F34:F47)</f>
        <v>-1142147</v>
      </c>
      <c r="G33" s="8">
        <v>-2375000</v>
      </c>
      <c r="H33" s="35"/>
      <c r="J33" s="45"/>
    </row>
    <row r="34" spans="1:10" x14ac:dyDescent="0.35">
      <c r="A34" s="19"/>
      <c r="B34" s="19"/>
      <c r="C34" s="5"/>
      <c r="D34" s="14" t="s">
        <v>42</v>
      </c>
      <c r="E34" s="7">
        <v>16038600</v>
      </c>
      <c r="F34" s="7">
        <v>-77742</v>
      </c>
      <c r="G34" s="6">
        <v>0</v>
      </c>
      <c r="H34" s="22"/>
    </row>
    <row r="35" spans="1:10" x14ac:dyDescent="0.35">
      <c r="A35" s="19"/>
      <c r="B35" s="19"/>
      <c r="C35" s="5"/>
      <c r="D35" s="14" t="s">
        <v>43</v>
      </c>
      <c r="E35" s="7">
        <v>28643301</v>
      </c>
      <c r="F35" s="7">
        <v>-138856</v>
      </c>
      <c r="G35" s="6">
        <v>0</v>
      </c>
      <c r="H35" s="22"/>
    </row>
    <row r="36" spans="1:10" x14ac:dyDescent="0.35">
      <c r="A36" s="19"/>
      <c r="B36" s="19"/>
      <c r="C36" s="5"/>
      <c r="D36" s="14" t="s">
        <v>44</v>
      </c>
      <c r="E36" s="7">
        <v>3887740</v>
      </c>
      <c r="F36" s="7">
        <v>-18923</v>
      </c>
      <c r="G36" s="6">
        <v>0</v>
      </c>
      <c r="H36" s="22"/>
    </row>
    <row r="37" spans="1:10" x14ac:dyDescent="0.35">
      <c r="A37" s="19"/>
      <c r="B37" s="19"/>
      <c r="C37" s="5"/>
      <c r="D37" s="14" t="s">
        <v>45</v>
      </c>
      <c r="E37" s="7">
        <v>16753436</v>
      </c>
      <c r="F37" s="7">
        <v>-81511</v>
      </c>
      <c r="G37" s="42">
        <v>0</v>
      </c>
      <c r="H37" s="22"/>
    </row>
    <row r="38" spans="1:10" x14ac:dyDescent="0.35">
      <c r="A38" s="19"/>
      <c r="B38" s="19"/>
      <c r="C38" s="5"/>
      <c r="D38" s="14" t="s">
        <v>46</v>
      </c>
      <c r="E38" s="7">
        <v>3117492</v>
      </c>
      <c r="F38" s="7">
        <v>-15086</v>
      </c>
      <c r="G38" s="6">
        <v>0</v>
      </c>
      <c r="H38" s="22"/>
    </row>
    <row r="39" spans="1:10" x14ac:dyDescent="0.35">
      <c r="A39" s="19"/>
      <c r="B39" s="19"/>
      <c r="C39" s="5"/>
      <c r="D39" s="14" t="s">
        <v>47</v>
      </c>
      <c r="E39" s="7">
        <v>1585830</v>
      </c>
      <c r="F39" s="7">
        <v>-7724</v>
      </c>
      <c r="G39" s="6">
        <v>0</v>
      </c>
      <c r="H39" s="22"/>
    </row>
    <row r="40" spans="1:10" x14ac:dyDescent="0.35">
      <c r="A40" s="19"/>
      <c r="B40" s="19"/>
      <c r="C40" s="5"/>
      <c r="D40" s="14" t="s">
        <v>48</v>
      </c>
      <c r="E40" s="7">
        <v>6524440</v>
      </c>
      <c r="F40" s="37">
        <v>-31755</v>
      </c>
      <c r="G40" s="6">
        <v>0</v>
      </c>
      <c r="H40" s="22"/>
    </row>
    <row r="41" spans="1:10" x14ac:dyDescent="0.35">
      <c r="A41" s="19"/>
      <c r="B41" s="19"/>
      <c r="C41" s="5"/>
      <c r="D41" s="14" t="s">
        <v>49</v>
      </c>
      <c r="E41" s="7">
        <v>45520979</v>
      </c>
      <c r="F41" s="7">
        <v>-221354</v>
      </c>
      <c r="G41" s="6">
        <v>0</v>
      </c>
      <c r="H41" s="22"/>
    </row>
    <row r="42" spans="1:10" x14ac:dyDescent="0.35">
      <c r="A42" s="19"/>
      <c r="B42" s="19"/>
      <c r="C42" s="5"/>
      <c r="D42" s="14" t="s">
        <v>50</v>
      </c>
      <c r="E42" s="7">
        <v>47454870</v>
      </c>
      <c r="F42" s="7">
        <v>-229871</v>
      </c>
      <c r="G42" s="42">
        <v>0</v>
      </c>
      <c r="H42" s="22"/>
    </row>
    <row r="43" spans="1:10" x14ac:dyDescent="0.35">
      <c r="A43" s="19"/>
      <c r="B43" s="19"/>
      <c r="C43" s="5"/>
      <c r="D43" s="14" t="s">
        <v>51</v>
      </c>
      <c r="E43" s="7">
        <v>34118470</v>
      </c>
      <c r="F43" s="7">
        <v>-165560</v>
      </c>
      <c r="G43" s="6">
        <v>0</v>
      </c>
      <c r="H43" s="22"/>
    </row>
    <row r="44" spans="1:10" x14ac:dyDescent="0.35">
      <c r="A44" s="19"/>
      <c r="B44" s="19"/>
      <c r="C44" s="5"/>
      <c r="D44" s="14" t="s">
        <v>52</v>
      </c>
      <c r="E44" s="7">
        <v>2544691</v>
      </c>
      <c r="F44" s="7">
        <v>-12332</v>
      </c>
      <c r="G44" s="6">
        <v>0</v>
      </c>
      <c r="H44" s="22"/>
    </row>
    <row r="45" spans="1:10" x14ac:dyDescent="0.35">
      <c r="A45" s="19"/>
      <c r="B45" s="19"/>
      <c r="C45" s="5"/>
      <c r="D45" s="14" t="s">
        <v>53</v>
      </c>
      <c r="E45" s="7">
        <v>305430</v>
      </c>
      <c r="F45" s="7">
        <v>-1487</v>
      </c>
      <c r="G45" s="6">
        <v>0</v>
      </c>
      <c r="H45" s="22"/>
    </row>
    <row r="46" spans="1:10" x14ac:dyDescent="0.35">
      <c r="A46" s="19"/>
      <c r="B46" s="19"/>
      <c r="C46" s="5"/>
      <c r="D46" s="14" t="s">
        <v>54</v>
      </c>
      <c r="E46" s="7">
        <v>9874680</v>
      </c>
      <c r="F46" s="7">
        <v>-47960</v>
      </c>
      <c r="G46" s="6">
        <v>0</v>
      </c>
      <c r="H46" s="22"/>
    </row>
    <row r="47" spans="1:10" ht="15.75" customHeight="1" x14ac:dyDescent="0.35">
      <c r="A47" s="19"/>
      <c r="B47" s="19"/>
      <c r="C47" s="5"/>
      <c r="D47" s="14" t="s">
        <v>55</v>
      </c>
      <c r="E47" s="7">
        <v>18928492</v>
      </c>
      <c r="F47" s="7">
        <v>-91986</v>
      </c>
      <c r="G47" s="6">
        <v>0</v>
      </c>
      <c r="H47" s="22"/>
    </row>
    <row r="48" spans="1:10" ht="15.75" customHeight="1" x14ac:dyDescent="0.35">
      <c r="A48" s="19"/>
      <c r="B48" s="19"/>
      <c r="C48" s="5"/>
      <c r="D48" s="14"/>
      <c r="E48" s="7"/>
      <c r="F48" s="7"/>
      <c r="G48" s="6"/>
      <c r="H48" s="22"/>
    </row>
    <row r="49" spans="1:8" x14ac:dyDescent="0.35">
      <c r="A49" s="19"/>
      <c r="B49" s="19"/>
      <c r="C49" s="31" t="s">
        <v>15</v>
      </c>
      <c r="D49" s="14"/>
      <c r="E49" s="8">
        <f>SUM(E50)</f>
        <v>873460</v>
      </c>
      <c r="F49" s="8">
        <f t="shared" ref="F49:H49" si="6">SUM(F50)</f>
        <v>0</v>
      </c>
      <c r="G49" s="8">
        <v>-9000</v>
      </c>
      <c r="H49" s="41">
        <f t="shared" si="6"/>
        <v>0</v>
      </c>
    </row>
    <row r="50" spans="1:8" x14ac:dyDescent="0.35">
      <c r="A50" s="19"/>
      <c r="B50" s="19"/>
      <c r="C50" s="5"/>
      <c r="D50" s="14" t="s">
        <v>15</v>
      </c>
      <c r="E50" s="7">
        <v>873460</v>
      </c>
      <c r="F50" s="7">
        <v>0</v>
      </c>
      <c r="G50" s="6">
        <v>0</v>
      </c>
      <c r="H50" s="22"/>
    </row>
    <row r="51" spans="1:8" x14ac:dyDescent="0.35">
      <c r="A51" s="19"/>
      <c r="B51" s="19"/>
      <c r="C51" s="5"/>
      <c r="D51" s="14"/>
      <c r="E51" s="7"/>
      <c r="F51" s="7"/>
      <c r="G51" s="6"/>
      <c r="H51" s="22"/>
    </row>
    <row r="52" spans="1:8" x14ac:dyDescent="0.35">
      <c r="A52" s="19"/>
      <c r="B52" s="19"/>
      <c r="C52" s="31" t="s">
        <v>57</v>
      </c>
      <c r="D52" s="14"/>
      <c r="E52" s="8">
        <f>SUM(E53)</f>
        <v>3100549</v>
      </c>
      <c r="F52" s="8">
        <f t="shared" ref="F52:H52" si="7">SUM(F53)</f>
        <v>-15101</v>
      </c>
      <c r="G52" s="8">
        <v>-31000</v>
      </c>
      <c r="H52" s="41">
        <f t="shared" si="7"/>
        <v>0</v>
      </c>
    </row>
    <row r="53" spans="1:8" x14ac:dyDescent="0.35">
      <c r="A53" s="19"/>
      <c r="B53" s="19"/>
      <c r="C53" s="5"/>
      <c r="D53" s="14" t="s">
        <v>56</v>
      </c>
      <c r="E53" s="7">
        <v>3100549</v>
      </c>
      <c r="F53" s="7">
        <v>-15101</v>
      </c>
      <c r="G53" s="6">
        <v>0</v>
      </c>
      <c r="H53" s="22"/>
    </row>
    <row r="54" spans="1:8" ht="15" thickBot="1" x14ac:dyDescent="0.4">
      <c r="A54" s="19"/>
      <c r="B54" s="19"/>
      <c r="C54" s="5"/>
      <c r="D54" s="5"/>
      <c r="E54" s="5"/>
      <c r="F54" s="5"/>
      <c r="G54" s="5"/>
      <c r="H54" s="22"/>
    </row>
    <row r="55" spans="1:8" ht="15" thickTop="1" x14ac:dyDescent="0.35">
      <c r="A55" s="19"/>
      <c r="B55" s="19"/>
      <c r="C55" s="31" t="s">
        <v>58</v>
      </c>
      <c r="D55" s="5"/>
      <c r="E55" s="10">
        <f>SUM(E8+E11+E19+E22+E25+E33+E49+E52)</f>
        <v>847218404</v>
      </c>
      <c r="F55" s="10">
        <f t="shared" ref="F55:G55" si="8">SUM(F8+F11+F19+F22+F25+F33+F49+F52)</f>
        <v>-3233698</v>
      </c>
      <c r="G55" s="10">
        <f t="shared" si="8"/>
        <v>-6770000</v>
      </c>
      <c r="H55" s="22"/>
    </row>
    <row r="56" spans="1:8" ht="15" thickBot="1" x14ac:dyDescent="0.4">
      <c r="A56" s="23"/>
      <c r="B56" s="23"/>
      <c r="C56" s="24"/>
      <c r="D56" s="25"/>
      <c r="E56" s="26"/>
      <c r="F56" s="26"/>
      <c r="G56" s="26"/>
      <c r="H56" s="27"/>
    </row>
    <row r="57" spans="1:8" x14ac:dyDescent="0.35">
      <c r="E57" s="15"/>
      <c r="F57" s="15"/>
    </row>
  </sheetData>
  <mergeCells count="6">
    <mergeCell ref="C25:D25"/>
    <mergeCell ref="C2:G4"/>
    <mergeCell ref="C5:G5"/>
    <mergeCell ref="C8:D8"/>
    <mergeCell ref="C19:D19"/>
    <mergeCell ref="C22:D22"/>
  </mergeCells>
  <pageMargins left="3.937007874015748E-2" right="3.937007874015748E-2" top="0.31496062992125984" bottom="0.31496062992125984" header="0.31496062992125984" footer="0.31496062992125984"/>
  <pageSetup paperSize="9" scale="84" fitToHeight="0" orientation="portrait" r:id="rId1"/>
  <headerFooter>
    <oddFooter>&amp;R16. maj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2018-05-22T08:45:00+00:00</MeetingStartDate>
    <EnclosureFileNumber xmlns="d08b57ff-b9b7-4581-975d-98f87b579a51">75494/18</EnclosureFileNumber>
    <AgendaId xmlns="d08b57ff-b9b7-4581-975d-98f87b579a51">8366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2897927</FusionId>
    <AgendaAccessLevelName xmlns="d08b57ff-b9b7-4581-975d-98f87b579a51">Åben</AgendaAccessLevelName>
    <UNC xmlns="d08b57ff-b9b7-4581-975d-98f87b579a51">2636865</UNC>
    <MeetingTitle xmlns="d08b57ff-b9b7-4581-975d-98f87b579a51">22-05-2018</MeetingTitle>
    <MeetingDateAndTime xmlns="d08b57ff-b9b7-4581-975d-98f87b579a51">22-05-2018 fra 10:45 - 11:45</MeetingDateAndTime>
    <MeetingEndDate xmlns="d08b57ff-b9b7-4581-975d-98f87b579a51">2018-05-22T09:45:00+00:00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94903-E301-4E87-856A-BCC19182A768}"/>
</file>

<file path=customXml/itemProps2.xml><?xml version="1.0" encoding="utf-8"?>
<ds:datastoreItem xmlns:ds="http://schemas.openxmlformats.org/officeDocument/2006/customXml" ds:itemID="{C40AD84C-DDE3-4CF6-9B11-F5C69A608EC8}"/>
</file>

<file path=customXml/itemProps3.xml><?xml version="1.0" encoding="utf-8"?>
<ds:datastoreItem xmlns:ds="http://schemas.openxmlformats.org/officeDocument/2006/customXml" ds:itemID="{CB8454C0-B600-4824-9FA3-A8E257E6A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Oversigt med 0,5% besp.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USS-22-05-2018 - Bilag 01.01 Omprioriteringskatalog 2019 - Social og Sundhed</dc:title>
  <dc:creator/>
  <cp:lastModifiedBy/>
  <dcterms:created xsi:type="dcterms:W3CDTF">2006-09-16T00:00:00Z</dcterms:created>
  <dcterms:modified xsi:type="dcterms:W3CDTF">2018-05-22T06:06:38Z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